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am\Desktop\"/>
    </mc:Choice>
  </mc:AlternateContent>
  <xr:revisionPtr revIDLastSave="0" documentId="8_{56E8B505-FAD9-4177-88F7-86AFF25A979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Расчет" sheetId="1" r:id="rId1"/>
  </sheets>
  <definedNames>
    <definedName name="solver_adj" localSheetId="0" hidden="1">Расчет!$F$8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Расчет!$F$19</definedName>
    <definedName name="solver_lhs2" localSheetId="0" hidden="1">Расчет!$F$8</definedName>
    <definedName name="solver_lhs3" localSheetId="0" hidden="1">Расчет!$C$7</definedName>
    <definedName name="solver_lhs4" localSheetId="0" hidden="1">Расчет!$C$7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Расчет!$F$19</definedName>
    <definedName name="solver_pre" localSheetId="0" hidden="1">0.000001</definedName>
    <definedName name="solver_rel1" localSheetId="0" hidden="1">2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Расчет!$C$9</definedName>
    <definedName name="solver_rhs2" localSheetId="0" hidden="1">0</definedName>
    <definedName name="solver_rhs3" localSheetId="0" hidden="1">400000</definedName>
    <definedName name="solver_rhs4" localSheetId="0" hidden="1">400000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940000</definedName>
  </definedNames>
  <calcPr calcId="191029"/>
</workbook>
</file>

<file path=xl/calcChain.xml><?xml version="1.0" encoding="utf-8"?>
<calcChain xmlns="http://schemas.openxmlformats.org/spreadsheetml/2006/main">
  <c r="F19" i="1" l="1"/>
  <c r="F14" i="1"/>
  <c r="F15" i="1"/>
  <c r="F6" i="1"/>
  <c r="F18" i="1"/>
  <c r="F12" i="1"/>
  <c r="F11" i="1"/>
  <c r="F10" i="1"/>
  <c r="F9" i="1"/>
  <c r="F5" i="1"/>
  <c r="F13" i="1" l="1"/>
</calcChain>
</file>

<file path=xl/sharedStrings.xml><?xml version="1.0" encoding="utf-8"?>
<sst xmlns="http://schemas.openxmlformats.org/spreadsheetml/2006/main" count="34" uniqueCount="32">
  <si>
    <t>Начальная стоимость портфеля</t>
  </si>
  <si>
    <t>Метод</t>
  </si>
  <si>
    <t>Доходность (%)</t>
  </si>
  <si>
    <t>Стоимость портфеля на начало дня</t>
  </si>
  <si>
    <t>Простой метод Дитца</t>
  </si>
  <si>
    <t>Стоимость портфеля прямо перед внесением денег</t>
  </si>
  <si>
    <t>Модифицированный метод Дитца</t>
  </si>
  <si>
    <t>Внешний денежный поток (в конце дня)</t>
  </si>
  <si>
    <t>Простой IRR</t>
  </si>
  <si>
    <t>Стоимость портфеля на конец дня</t>
  </si>
  <si>
    <t>Модифицированный IRR</t>
  </si>
  <si>
    <t>Конечная стоимость портфеля</t>
  </si>
  <si>
    <t>TWR (При расчёте сразу после денежного потока)</t>
  </si>
  <si>
    <t>Доходность индекса за весь период</t>
  </si>
  <si>
    <t>TWR (При расчёте на конец дня)</t>
  </si>
  <si>
    <t xml:space="preserve">Доходность индекса до внесения денег </t>
  </si>
  <si>
    <t>TWR (При расчёте на начало дня)</t>
  </si>
  <si>
    <t xml:space="preserve">Доходность индекса после внесения денег </t>
  </si>
  <si>
    <t>TWR (При расчёте в среднем за день)</t>
  </si>
  <si>
    <t>Подстановка индекса</t>
  </si>
  <si>
    <t>Регрессия</t>
  </si>
  <si>
    <t>Тест аналитиков</t>
  </si>
  <si>
    <t>Входные данные</t>
  </si>
  <si>
    <t>Расчет доходностей</t>
  </si>
  <si>
    <t>Формула для поиска решения</t>
  </si>
  <si>
    <t>*Ставка для простого и модифицированного IRR определяется с помощью надстройки "Поиск решения" в Excel. Изменяются ячейки F5 и F6 для приведения ячеек F16 и F17, соответственно, к значению 940000 (Конечная стоимость портфеля)</t>
  </si>
  <si>
    <t>Для включения надстройки "Поиск решения" нужно перейти в "Параметры Excel" -&gt; "Надстройки"</t>
  </si>
  <si>
    <t>Внизу выбрать "Надстройки Excel" и поставить галочку напротив пункта "Поиск решения". Данная функция появится на вкладке "Данные" -&gt; "Анализ"</t>
  </si>
  <si>
    <t>Активация надстройки "Поиск решения"</t>
  </si>
  <si>
    <t>*Возможно, нужно будет перезапустить Excel</t>
  </si>
  <si>
    <t>Бета портфеля к индексу</t>
  </si>
  <si>
    <t>by УК ДОХОДЪ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</si>
</sst>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"/>
    <numFmt numFmtId="165" formatCode="0.000%"/>
    <numFmt numFmtId="166" formatCode="#,##0&quot;р.&quot;"/>
    <numFmt numFmtId="167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10" fontId="0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4" fontId="0" fillId="0" borderId="0" xfId="1" applyNumberFormat="1" applyFont="1" applyBorder="1"/>
    <xf numFmtId="164" fontId="3" fillId="0" borderId="2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5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14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10" fontId="5" fillId="0" borderId="0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0" fontId="7" fillId="0" borderId="0" xfId="1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0" fontId="0" fillId="0" borderId="0" xfId="1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0" fillId="0" borderId="3" xfId="1" applyNumberFormat="1" applyFont="1" applyBorder="1" applyAlignment="1">
      <alignment horizontal="left" vertical="center" wrapText="1"/>
    </xf>
    <xf numFmtId="10" fontId="0" fillId="0" borderId="0" xfId="1" applyNumberFormat="1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="85" zoomScaleNormal="85" workbookViewId="0">
      <selection activeCell="H4" sqref="H4"/>
    </sheetView>
  </sheetViews>
  <sheetFormatPr defaultRowHeight="15" customHeight="1" x14ac:dyDescent="0.25"/>
  <cols>
    <col min="1" max="1" width="42.5703125" customWidth="1"/>
    <col min="2" max="2" width="13" customWidth="1"/>
    <col min="3" max="3" width="17" customWidth="1"/>
    <col min="4" max="4" width="19.5703125" customWidth="1"/>
    <col min="5" max="5" width="53.28515625" customWidth="1"/>
    <col min="6" max="7" width="28.85546875" customWidth="1"/>
    <col min="8" max="8" width="40.5703125" customWidth="1"/>
    <col min="9" max="9" width="14.5703125" customWidth="1"/>
  </cols>
  <sheetData>
    <row r="1" spans="1:16" ht="15" customHeight="1" x14ac:dyDescent="0.25">
      <c r="A1" s="30" t="s">
        <v>31</v>
      </c>
    </row>
    <row r="3" spans="1:16" ht="15" customHeight="1" x14ac:dyDescent="0.25">
      <c r="A3" s="34" t="s">
        <v>22</v>
      </c>
      <c r="B3" s="34"/>
      <c r="C3" s="34"/>
      <c r="D3" s="4"/>
      <c r="E3" s="35" t="s">
        <v>23</v>
      </c>
      <c r="F3" s="35"/>
      <c r="G3" s="22"/>
    </row>
    <row r="4" spans="1:16" ht="15" customHeight="1" x14ac:dyDescent="0.25">
      <c r="A4" s="11" t="s">
        <v>0</v>
      </c>
      <c r="B4" s="20">
        <v>43830</v>
      </c>
      <c r="C4" s="7">
        <v>637000</v>
      </c>
      <c r="D4" s="4"/>
      <c r="E4" s="31" t="s">
        <v>1</v>
      </c>
      <c r="F4" s="31" t="s">
        <v>2</v>
      </c>
      <c r="G4" s="23"/>
    </row>
    <row r="5" spans="1:16" ht="15" customHeight="1" x14ac:dyDescent="0.25">
      <c r="A5" s="12" t="s">
        <v>3</v>
      </c>
      <c r="B5" s="21">
        <v>43844</v>
      </c>
      <c r="C5" s="9">
        <v>671000</v>
      </c>
      <c r="D5" s="4"/>
      <c r="E5" s="14" t="s">
        <v>4</v>
      </c>
      <c r="F5" s="13">
        <f>(C9-C4-C7)/(C4+C7/2)</f>
        <v>-8.8383838383838381E-3</v>
      </c>
      <c r="G5" s="24"/>
    </row>
    <row r="6" spans="1:16" ht="15" customHeight="1" x14ac:dyDescent="0.25">
      <c r="A6" s="12" t="s">
        <v>5</v>
      </c>
      <c r="B6" s="21">
        <v>43844</v>
      </c>
      <c r="C6" s="9">
        <v>660000</v>
      </c>
      <c r="D6" s="4"/>
      <c r="E6" s="14" t="s">
        <v>6</v>
      </c>
      <c r="F6" s="13">
        <f>(C9-C4-C7)/(C4+C7*((B9-B4)-(B7-B4))/(B9-B4))</f>
        <v>-8.6741016109045856E-3</v>
      </c>
      <c r="G6" s="24"/>
      <c r="H6" s="1"/>
    </row>
    <row r="7" spans="1:16" ht="15" customHeight="1" x14ac:dyDescent="0.25">
      <c r="A7" s="12" t="s">
        <v>7</v>
      </c>
      <c r="B7" s="21">
        <v>43844</v>
      </c>
      <c r="C7" s="9">
        <v>310000</v>
      </c>
      <c r="D7" s="4"/>
      <c r="E7" s="14" t="s">
        <v>8</v>
      </c>
      <c r="F7" s="17">
        <v>-8.834548179336793E-3</v>
      </c>
      <c r="G7" s="36" t="s">
        <v>25</v>
      </c>
      <c r="H7" s="37"/>
      <c r="I7" s="37"/>
      <c r="J7" s="37"/>
      <c r="K7" s="37"/>
      <c r="L7" s="37"/>
      <c r="M7" s="37"/>
      <c r="N7" s="28"/>
      <c r="O7" s="28"/>
      <c r="P7" s="28"/>
    </row>
    <row r="8" spans="1:16" ht="15" customHeight="1" x14ac:dyDescent="0.25">
      <c r="A8" s="12" t="s">
        <v>9</v>
      </c>
      <c r="B8" s="21">
        <v>43844</v>
      </c>
      <c r="C8" s="9">
        <v>1050000</v>
      </c>
      <c r="D8" s="4"/>
      <c r="E8" s="14" t="s">
        <v>10</v>
      </c>
      <c r="F8" s="17">
        <v>-8.670510499665109E-3</v>
      </c>
      <c r="G8" s="36"/>
      <c r="H8" s="37"/>
      <c r="I8" s="37"/>
      <c r="J8" s="37"/>
      <c r="K8" s="37"/>
      <c r="L8" s="37"/>
      <c r="M8" s="37"/>
      <c r="N8" s="28"/>
      <c r="O8" s="28"/>
      <c r="P8" s="28"/>
    </row>
    <row r="9" spans="1:16" ht="15" customHeight="1" x14ac:dyDescent="0.25">
      <c r="A9" s="12" t="s">
        <v>11</v>
      </c>
      <c r="B9" s="21">
        <v>43861</v>
      </c>
      <c r="C9" s="9">
        <v>940000</v>
      </c>
      <c r="D9" s="4"/>
      <c r="E9" s="14" t="s">
        <v>12</v>
      </c>
      <c r="F9" s="16">
        <f>(C6/C4)*(C9/(C6+C7))-1</f>
        <v>4.0622117205326713E-3</v>
      </c>
      <c r="G9" s="25"/>
      <c r="H9" s="1"/>
    </row>
    <row r="10" spans="1:16" ht="15" customHeight="1" x14ac:dyDescent="0.25">
      <c r="A10" s="12" t="s">
        <v>13</v>
      </c>
      <c r="B10" s="8"/>
      <c r="C10" s="10">
        <v>-1.1314285714285716E-2</v>
      </c>
      <c r="D10" s="4"/>
      <c r="E10" s="14" t="s">
        <v>14</v>
      </c>
      <c r="F10" s="13">
        <f>((C8-C7)/C4)*(C9/C8)-1</f>
        <v>3.9994019585856355E-2</v>
      </c>
      <c r="G10" s="24"/>
    </row>
    <row r="11" spans="1:16" ht="15" customHeight="1" x14ac:dyDescent="0.25">
      <c r="A11" s="12" t="s">
        <v>15</v>
      </c>
      <c r="B11" s="8"/>
      <c r="C11" s="10">
        <v>-1.5257142857142858E-2</v>
      </c>
      <c r="D11" s="4"/>
      <c r="E11" s="14" t="s">
        <v>16</v>
      </c>
      <c r="F11" s="15">
        <f>((C5/C4)*(C9/(C5+C7))-1)</f>
        <v>9.3503409361861411E-3</v>
      </c>
      <c r="G11" s="26"/>
    </row>
    <row r="12" spans="1:16" ht="15" customHeight="1" x14ac:dyDescent="0.25">
      <c r="A12" s="12" t="s">
        <v>17</v>
      </c>
      <c r="B12" s="8"/>
      <c r="C12" s="10">
        <v>4.4142857142857143E-3</v>
      </c>
      <c r="D12" s="4"/>
      <c r="E12" s="14" t="s">
        <v>18</v>
      </c>
      <c r="F12" s="15">
        <f>(C5/C4)*(C9/C8)*((C8-(C7/2))/(C5+(C7/2)))-1</f>
        <v>2.1797016707329586E-2</v>
      </c>
      <c r="G12" s="26"/>
    </row>
    <row r="13" spans="1:16" ht="15" customHeight="1" x14ac:dyDescent="0.25">
      <c r="A13" s="12" t="s">
        <v>30</v>
      </c>
      <c r="B13" s="8"/>
      <c r="C13" s="29">
        <v>1.05</v>
      </c>
      <c r="D13" s="4"/>
      <c r="E13" s="14" t="s">
        <v>19</v>
      </c>
      <c r="F13" s="15">
        <f>((C4*(1+C11))/C4)*(C9/(C4*((1+C11))+C7))-1</f>
        <v>-1.2400669388988317E-2</v>
      </c>
      <c r="G13" s="26"/>
    </row>
    <row r="14" spans="1:16" ht="15" customHeight="1" x14ac:dyDescent="0.25">
      <c r="A14" s="5"/>
      <c r="B14" s="4"/>
      <c r="C14" s="6"/>
      <c r="D14" s="4"/>
      <c r="E14" s="14" t="s">
        <v>20</v>
      </c>
      <c r="F14" s="15">
        <f>((C4*(1+C11*C13))/C4)*(C9/((C4*(1+C11*C13))+C7))-1</f>
        <v>-1.2653842847155428E-2</v>
      </c>
      <c r="G14" s="26"/>
    </row>
    <row r="15" spans="1:16" ht="15" customHeight="1" x14ac:dyDescent="0.25">
      <c r="E15" s="14" t="s">
        <v>21</v>
      </c>
      <c r="F15" s="15">
        <f>((C9-(C7-(C7*(((B9-B4)-(B7-B4))/(B9-B4)))))/((C4*(1+C11)+C7)*(1+C12)-(C7-(C7*(((B9-B4)-(B7-B4))/(B9-B4))))))*(1+C10)-1</f>
        <v>-1.3064402585576174E-2</v>
      </c>
      <c r="G15" s="26"/>
    </row>
    <row r="17" spans="1:7" ht="32.25" customHeight="1" x14ac:dyDescent="0.25">
      <c r="E17" s="32"/>
      <c r="F17" s="33" t="s">
        <v>24</v>
      </c>
      <c r="G17" s="27"/>
    </row>
    <row r="18" spans="1:7" ht="15" customHeight="1" x14ac:dyDescent="0.25">
      <c r="D18" s="1"/>
      <c r="E18" s="14" t="s">
        <v>8</v>
      </c>
      <c r="F18" s="18">
        <f>C4*(1+F7)+C7*(1+F7)^0.5</f>
        <v>939999.99999999069</v>
      </c>
      <c r="G18" s="27"/>
    </row>
    <row r="19" spans="1:7" ht="15" customHeight="1" x14ac:dyDescent="0.25">
      <c r="D19" s="1"/>
      <c r="E19" s="14" t="s">
        <v>10</v>
      </c>
      <c r="F19" s="18">
        <f>C4*(1+F8)+C7*(1+F8)^(((B9-B4)-(B7-B4))/(B9-B4))</f>
        <v>939999.99999904539</v>
      </c>
      <c r="G19" s="27"/>
    </row>
    <row r="22" spans="1:7" ht="15" customHeight="1" x14ac:dyDescent="0.25">
      <c r="A22" s="19" t="s">
        <v>28</v>
      </c>
    </row>
    <row r="23" spans="1:7" ht="15" customHeight="1" x14ac:dyDescent="0.25">
      <c r="A23" t="s">
        <v>26</v>
      </c>
      <c r="C23" s="3"/>
    </row>
    <row r="24" spans="1:7" ht="15" customHeight="1" x14ac:dyDescent="0.25">
      <c r="A24" t="s">
        <v>27</v>
      </c>
      <c r="C24" s="3"/>
      <c r="F24" s="1"/>
      <c r="G24" s="1"/>
    </row>
    <row r="25" spans="1:7" ht="15" customHeight="1" x14ac:dyDescent="0.25">
      <c r="A25" t="s">
        <v>29</v>
      </c>
      <c r="C25" s="3"/>
      <c r="F25" s="1"/>
      <c r="G25" s="1"/>
    </row>
    <row r="26" spans="1:7" ht="15" customHeight="1" x14ac:dyDescent="0.25">
      <c r="C26" s="3"/>
      <c r="F26" s="1"/>
      <c r="G26" s="1"/>
    </row>
    <row r="27" spans="1:7" ht="15" customHeight="1" x14ac:dyDescent="0.25">
      <c r="C27" s="3"/>
      <c r="F27" s="1"/>
      <c r="G27" s="1"/>
    </row>
    <row r="28" spans="1:7" ht="15" customHeight="1" x14ac:dyDescent="0.25">
      <c r="C28" s="3"/>
      <c r="F28" s="1"/>
      <c r="G28" s="1"/>
    </row>
    <row r="29" spans="1:7" ht="15" customHeight="1" x14ac:dyDescent="0.25">
      <c r="C29" s="1"/>
      <c r="F29" s="1"/>
      <c r="G29" s="1"/>
    </row>
    <row r="30" spans="1:7" ht="15" customHeight="1" x14ac:dyDescent="0.25">
      <c r="C30" s="1"/>
      <c r="F30" s="1"/>
      <c r="G30" s="1"/>
    </row>
    <row r="31" spans="1:7" ht="15" customHeight="1" x14ac:dyDescent="0.25">
      <c r="C31" s="1"/>
      <c r="F31" s="1"/>
      <c r="G31" s="1"/>
    </row>
    <row r="32" spans="1:7" ht="15" customHeight="1" x14ac:dyDescent="0.25">
      <c r="F32" s="1"/>
      <c r="G32" s="1"/>
    </row>
    <row r="33" spans="1:7" ht="15" customHeight="1" x14ac:dyDescent="0.25">
      <c r="F33" s="1"/>
      <c r="G33" s="1"/>
    </row>
    <row r="34" spans="1:7" ht="15" customHeight="1" x14ac:dyDescent="0.25">
      <c r="A34" s="2"/>
    </row>
  </sheetData>
  <mergeCells count="3">
    <mergeCell ref="A3:C3"/>
    <mergeCell ref="E3:F3"/>
    <mergeCell ref="G7:M8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shakirov</dc:creator>
  <cp:lastModifiedBy>ivanovam</cp:lastModifiedBy>
  <dcterms:created xsi:type="dcterms:W3CDTF">2021-01-21T11:50:01Z</dcterms:created>
  <dcterms:modified xsi:type="dcterms:W3CDTF">2021-01-21T14:53:38Z</dcterms:modified>
</cp:coreProperties>
</file>